
<file path=[Content_Types].xml><?xml version="1.0" encoding="utf-8"?>
<Types xmlns="http://schemas.openxmlformats.org/package/2006/content-types">
  <Default Extension="bmp" ContentType="image/bmp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 activeTab="1"/>
  </bookViews>
  <sheets>
    <sheet name="空運報價試算" sheetId="4" r:id="rId1"/>
    <sheet name="海運報價試算" sheetId="5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1" i="5" l="1"/>
  <c r="N22" i="5"/>
  <c r="N20" i="5"/>
  <c r="K21" i="5"/>
  <c r="K22" i="5"/>
  <c r="K20" i="5"/>
  <c r="N15" i="5"/>
  <c r="M30" i="5" l="1"/>
  <c r="I30" i="5"/>
  <c r="L30" i="5" s="1"/>
  <c r="M22" i="5"/>
  <c r="J22" i="5"/>
  <c r="I22" i="5"/>
  <c r="M21" i="5"/>
  <c r="J21" i="5"/>
  <c r="I21" i="5"/>
  <c r="I20" i="5"/>
  <c r="J20" i="5" s="1"/>
  <c r="K10" i="5"/>
  <c r="J10" i="5"/>
  <c r="I10" i="5"/>
  <c r="K9" i="5"/>
  <c r="I9" i="5"/>
  <c r="J9" i="5" s="1"/>
  <c r="K8" i="5"/>
  <c r="I8" i="5"/>
  <c r="J8" i="5" s="1"/>
  <c r="K18" i="4"/>
  <c r="K15" i="4"/>
  <c r="J15" i="4"/>
  <c r="H15" i="4"/>
  <c r="G15" i="4"/>
  <c r="F15" i="4"/>
  <c r="K10" i="4"/>
  <c r="K7" i="4"/>
  <c r="J7" i="4"/>
  <c r="H7" i="4"/>
  <c r="G7" i="4"/>
  <c r="F7" i="4"/>
  <c r="M20" i="5" l="1"/>
  <c r="N25" i="5"/>
  <c r="M9" i="5"/>
  <c r="N9" i="5" s="1"/>
  <c r="M10" i="5"/>
  <c r="N10" i="5" s="1"/>
  <c r="N30" i="5"/>
  <c r="O30" i="5" s="1"/>
  <c r="M8" i="5"/>
  <c r="N8" i="5" s="1"/>
</calcChain>
</file>

<file path=xl/comments1.xml><?xml version="1.0" encoding="utf-8"?>
<comments xmlns="http://schemas.openxmlformats.org/spreadsheetml/2006/main">
  <authors>
    <author>WIN-</author>
  </authors>
  <commentList>
    <comment ref="F6" authorId="0">
      <text>
        <r>
          <rPr>
            <b/>
            <sz val="9"/>
            <rFont val="宋体"/>
            <charset val="134"/>
          </rPr>
          <t>長*寬*高 除以 6000後向上取整</t>
        </r>
        <r>
          <rPr>
            <sz val="9"/>
            <rFont val="宋体"/>
            <charset val="134"/>
          </rPr>
          <t xml:space="preserve">
</t>
        </r>
      </text>
    </comment>
    <comment ref="G6" authorId="0">
      <text>
        <r>
          <rPr>
            <b/>
            <sz val="9"/>
            <rFont val="宋体"/>
            <charset val="134"/>
          </rPr>
          <t>材積重量大於實重三倍時
計費重量 = （材積重量+實重)/2，
否則計費重為實重</t>
        </r>
      </text>
    </comment>
    <comment ref="H6" authorId="0">
      <text>
        <r>
          <rPr>
            <sz val="9"/>
            <rFont val="宋体"/>
            <charset val="134"/>
          </rPr>
          <t xml:space="preserve">報價：
1-7kg：1.8元每0.1kg
7-15kg：1.6元每0.1kg
&gt;15kg：1.5元每0.1kg
最低收費40元
</t>
        </r>
      </text>
    </comment>
    <comment ref="F14" authorId="0">
      <text>
        <r>
          <rPr>
            <b/>
            <sz val="9"/>
            <rFont val="宋体"/>
            <charset val="134"/>
          </rPr>
          <t>長*寬*高 除以 6000後向上取整</t>
        </r>
        <r>
          <rPr>
            <sz val="9"/>
            <rFont val="宋体"/>
            <charset val="134"/>
          </rPr>
          <t xml:space="preserve">
</t>
        </r>
      </text>
    </comment>
    <comment ref="G14" authorId="0">
      <text>
        <r>
          <rPr>
            <b/>
            <sz val="9"/>
            <rFont val="宋体"/>
            <charset val="134"/>
          </rPr>
          <t>材積重量大於實重三倍時
計費重量 = （材積重量+實重)/2，
否則計費重為實重</t>
        </r>
      </text>
    </comment>
    <comment ref="H14" authorId="0">
      <text>
        <r>
          <rPr>
            <sz val="9"/>
            <rFont val="宋体"/>
            <charset val="134"/>
          </rPr>
          <t xml:space="preserve">報價：
1-7kg：2.0元每0.1kg
7-15kg：1.8元每0.1kg
&gt;15kg：1.7元每0.1kg
最低收費40元
</t>
        </r>
      </text>
    </comment>
  </commentList>
</comments>
</file>

<file path=xl/comments2.xml><?xml version="1.0" encoding="utf-8"?>
<comments xmlns="http://schemas.openxmlformats.org/spreadsheetml/2006/main">
  <authors>
    <author>WIN-</author>
  </authors>
  <commentList>
    <comment ref="K7" authorId="0">
      <text>
        <r>
          <rPr>
            <b/>
            <sz val="9"/>
            <rFont val="宋体"/>
            <charset val="134"/>
          </rPr>
          <t>首重25+續重0.95元/0.1kg</t>
        </r>
        <r>
          <rPr>
            <sz val="9"/>
            <rFont val="宋体"/>
            <charset val="134"/>
          </rPr>
          <t xml:space="preserve">
</t>
        </r>
      </text>
    </comment>
    <comment ref="K19" authorId="0">
      <text>
        <r>
          <rPr>
            <b/>
            <sz val="9"/>
            <rFont val="宋体"/>
            <charset val="134"/>
          </rPr>
          <t>首重22+續重12元/kg</t>
        </r>
        <r>
          <rPr>
            <sz val="9"/>
            <rFont val="宋体"/>
            <charset val="134"/>
          </rPr>
          <t xml:space="preserve">
</t>
        </r>
      </text>
    </comment>
    <comment ref="J29" authorId="0">
      <text>
        <r>
          <rPr>
            <sz val="9"/>
            <rFont val="宋体"/>
            <charset val="134"/>
          </rPr>
          <t xml:space="preserve">官网报价类别
示例中为第二类，24元/材，实重4.5元/kg
</t>
        </r>
      </text>
    </comment>
    <comment ref="K29" authorId="0">
      <text>
        <r>
          <rPr>
            <b/>
            <sz val="9"/>
            <rFont val="宋体"/>
            <charset val="134"/>
          </rPr>
          <t>官网报价类别
示例中为第二类，24元/材，实重4.5元/kg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<sst xmlns="http://schemas.openxmlformats.org/spreadsheetml/2006/main" count="117" uniqueCount="53">
  <si>
    <t>說明</t>
  </si>
  <si>
    <t>1. 綠色區為需要輸入的區域，尺寸不清楚時可以以零代替</t>
  </si>
  <si>
    <t>2. 灰色區為包含計算公式的區域，不需要更改</t>
  </si>
  <si>
    <t>2. 黃色區為最終計費結果</t>
  </si>
  <si>
    <t>空運專線-普貨</t>
  </si>
  <si>
    <t>实重/kg</t>
  </si>
  <si>
    <t>长cm</t>
  </si>
  <si>
    <t>宽cm</t>
  </si>
  <si>
    <t>高cm</t>
  </si>
  <si>
    <t>材积系数</t>
  </si>
  <si>
    <t>材積重量</t>
  </si>
  <si>
    <t>計費重量</t>
  </si>
  <si>
    <t>實際費用
（計費重*報價）</t>
  </si>
  <si>
    <t>航空附加費比例</t>
  </si>
  <si>
    <t>航空附加費
（實際費用*附加費比例）</t>
  </si>
  <si>
    <t>总費用
（實際費用+航空附加費）</t>
  </si>
  <si>
    <t>税费</t>
  </si>
  <si>
    <t>完税价3000内含税</t>
  </si>
  <si>
    <t>其它费用</t>
  </si>
  <si>
    <t>无</t>
  </si>
  <si>
    <t>总费用</t>
  </si>
  <si>
    <t>備注</t>
  </si>
  <si>
    <t>空運專線-特貨</t>
  </si>
  <si>
    <t>1. 綠色區為需要輸入的區域，尺寸不清楚時可以零代替</t>
  </si>
  <si>
    <t>熏蒸</t>
  </si>
  <si>
    <t>3. 黃色區為最終計費結果</t>
  </si>
  <si>
    <t>运差</t>
  </si>
  <si>
    <t>4. 標準海運需要提前聯繫客服看產品適用哪類報價，填入後計算才是準確的</t>
  </si>
  <si>
    <t>海运快线</t>
  </si>
  <si>
    <t>海運快線-宅配</t>
  </si>
  <si>
    <t>序号</t>
  </si>
  <si>
    <t>件数</t>
  </si>
  <si>
    <t>材积数
（整数进位）</t>
  </si>
  <si>
    <t>超出材积</t>
  </si>
  <si>
    <t>实重运费</t>
  </si>
  <si>
    <t>超材派送费
（新竹）</t>
  </si>
  <si>
    <t>总运费=实际费用*件数
(新竹）</t>
  </si>
  <si>
    <t>标准海运</t>
  </si>
  <si>
    <t>材积收费
元/材</t>
  </si>
  <si>
    <t>实重收费
元/kg</t>
  </si>
  <si>
    <t>材积运费</t>
  </si>
  <si>
    <t>实际费用
（取材运与实运大者）</t>
  </si>
  <si>
    <r>
      <rPr>
        <sz val="11"/>
        <color theme="1"/>
        <rFont val="微软雅黑"/>
        <charset val="134"/>
      </rPr>
      <t>总运费
(实际费用*件数</t>
    </r>
    <r>
      <rPr>
        <sz val="11"/>
        <color theme="1"/>
        <rFont val="微软雅黑"/>
        <charset val="134"/>
      </rPr>
      <t>)</t>
    </r>
  </si>
  <si>
    <t>报价类别
聯繫客服確認</t>
  </si>
  <si>
    <r>
      <t>台灣偏遠地區（南投、苗栗、宜蘭、花蓮、屏東、台東、雁巢、蘇澳等</t>
    </r>
    <r>
      <rPr>
        <sz val="10.5"/>
        <color rgb="FF666666"/>
        <rFont val="Helvetica"/>
        <family val="2"/>
      </rPr>
      <t>...</t>
    </r>
    <r>
      <rPr>
        <sz val="10.5"/>
        <color rgb="FF666666"/>
        <rFont val="宋体"/>
        <charset val="134"/>
      </rPr>
      <t>），有额外</t>
    </r>
    <r>
      <rPr>
        <sz val="10.5"/>
        <color rgb="FF666666"/>
        <rFont val="Helvetica"/>
        <family val="2"/>
      </rPr>
      <t>500-5000</t>
    </r>
    <r>
      <rPr>
        <sz val="10.5"/>
        <color rgb="FF666666"/>
        <rFont val="宋体"/>
        <charset val="134"/>
      </rPr>
      <t>台币偏远费用</t>
    </r>
  </si>
  <si>
    <t>单超超重费叉车费</t>
  </si>
  <si>
    <t>包含</t>
  </si>
  <si>
    <t>最低消費400元</t>
  </si>
  <si>
    <t>第一款</t>
    <phoneticPr fontId="17" type="noConversion"/>
  </si>
  <si>
    <t>第二款</t>
    <phoneticPr fontId="17" type="noConversion"/>
  </si>
  <si>
    <t>二类</t>
    <phoneticPr fontId="17" type="noConversion"/>
  </si>
  <si>
    <t>海運快線-大货</t>
    <phoneticPr fontId="17" type="noConversion"/>
  </si>
  <si>
    <t>备用列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</si>
</sst>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rgb="FFFF0000"/>
      <name val="微软雅黑"/>
      <charset val="134"/>
    </font>
    <font>
      <b/>
      <sz val="11"/>
      <color theme="0"/>
      <name val="微软雅黑"/>
      <charset val="134"/>
    </font>
    <font>
      <sz val="11"/>
      <color rgb="FF525252"/>
      <name val="Microsoft yahei"/>
      <charset val="134"/>
    </font>
    <font>
      <sz val="11"/>
      <color theme="0"/>
      <name val="微软雅黑"/>
      <charset val="134"/>
    </font>
    <font>
      <sz val="14"/>
      <color theme="2" tint="-9.9978637043366805E-2"/>
      <name val="微软雅黑"/>
      <charset val="134"/>
    </font>
    <font>
      <sz val="14"/>
      <color theme="0"/>
      <name val="微软雅黑"/>
      <charset val="134"/>
    </font>
    <font>
      <b/>
      <sz val="11"/>
      <color theme="1"/>
      <name val="微软雅黑"/>
      <charset val="134"/>
    </font>
    <font>
      <sz val="10.5"/>
      <color rgb="FF666666"/>
      <name val="宋体"/>
      <charset val="134"/>
    </font>
    <font>
      <b/>
      <sz val="11"/>
      <color rgb="FFFF0000"/>
      <name val="微软雅黑"/>
      <charset val="134"/>
    </font>
    <font>
      <sz val="14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F0000"/>
      <name val="微软雅黑"/>
      <charset val="134"/>
    </font>
    <font>
      <sz val="10.5"/>
      <color rgb="FF666666"/>
      <name val="Helvetica"/>
      <family val="2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>
      <alignment vertical="center"/>
    </xf>
    <xf numFmtId="0" fontId="12" fillId="0" borderId="0"/>
  </cellStyleXfs>
  <cellXfs count="43">
    <xf numFmtId="0" fontId="0" fillId="0" borderId="0" xfId="0"/>
    <xf numFmtId="49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1" fillId="3" borderId="2" xfId="2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vertical="center"/>
    </xf>
    <xf numFmtId="0" fontId="9" fillId="0" borderId="0" xfId="0" applyFont="1"/>
    <xf numFmtId="0" fontId="10" fillId="0" borderId="2" xfId="2" applyFont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12" fillId="0" borderId="0" xfId="2"/>
    <xf numFmtId="0" fontId="1" fillId="0" borderId="0" xfId="2" applyFont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9" fontId="1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3" fillId="2" borderId="1" xfId="1" applyFont="1" applyFill="1" applyBorder="1" applyAlignment="1">
      <alignment vertical="center"/>
    </xf>
    <xf numFmtId="9" fontId="1" fillId="3" borderId="2" xfId="1" applyFont="1" applyFill="1" applyBorder="1" applyAlignment="1">
      <alignment horizontal="center" vertical="center" wrapText="1"/>
    </xf>
    <xf numFmtId="9" fontId="5" fillId="4" borderId="2" xfId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bmp"/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</xdr:row>
      <xdr:rowOff>0</xdr:rowOff>
    </xdr:from>
    <xdr:to>
      <xdr:col>26</xdr:col>
      <xdr:colOff>889</xdr:colOff>
      <xdr:row>20</xdr:row>
      <xdr:rowOff>256615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1657350"/>
          <a:ext cx="8201660" cy="4485640"/>
        </a:xfrm>
        <a:prstGeom prst="rect">
          <a:avLst/>
        </a:prstGeom>
      </xdr:spPr>
    </xdr:pic>
    <xdr:clientData/>
  </xdr:twoCellAnchor>
  <xdr:twoCellAnchor editAs="oneCell">
    <xdr:from>
      <xdr:col>0</xdr:col>
      <xdr:colOff>253365</xdr:colOff>
      <xdr:row>49</xdr:row>
      <xdr:rowOff>9525</xdr:rowOff>
    </xdr:from>
    <xdr:to>
      <xdr:col>13</xdr:col>
      <xdr:colOff>591114</xdr:colOff>
      <xdr:row>71</xdr:row>
      <xdr:rowOff>37337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365" y="14378305"/>
          <a:ext cx="10690860" cy="610425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37</xdr:row>
      <xdr:rowOff>121920</xdr:rowOff>
    </xdr:from>
    <xdr:to>
      <xdr:col>12</xdr:col>
      <xdr:colOff>438486</xdr:colOff>
      <xdr:row>54</xdr:row>
      <xdr:rowOff>253365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6350" y="11170920"/>
          <a:ext cx="8172786" cy="482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workbookViewId="0">
      <selection activeCell="D15" sqref="D15"/>
    </sheetView>
  </sheetViews>
  <sheetFormatPr defaultColWidth="9" defaultRowHeight="21.75" customHeight="1"/>
  <cols>
    <col min="1" max="1" width="7.5" style="3" customWidth="1"/>
    <col min="2" max="4" width="6" style="3" customWidth="1"/>
    <col min="5" max="5" width="9" style="3"/>
    <col min="6" max="6" width="10.25" style="3" customWidth="1"/>
    <col min="7" max="7" width="10.5" style="3" customWidth="1"/>
    <col min="8" max="8" width="16" style="3" customWidth="1"/>
    <col min="9" max="9" width="14.875" style="28" customWidth="1"/>
    <col min="10" max="10" width="23.125" style="3" customWidth="1"/>
    <col min="11" max="11" width="25.125" style="3" customWidth="1"/>
    <col min="12" max="12" width="14.25" style="3" customWidth="1"/>
    <col min="13" max="13" width="17.625" style="3" customWidth="1"/>
    <col min="14" max="16384" width="9" style="3"/>
  </cols>
  <sheetData>
    <row r="1" spans="1:12" ht="21.75" customHeight="1">
      <c r="B1" s="3" t="s">
        <v>0</v>
      </c>
    </row>
    <row r="2" spans="1:12" ht="21.75" customHeight="1">
      <c r="B2" s="4" t="s">
        <v>1</v>
      </c>
    </row>
    <row r="3" spans="1:12" ht="21.75" customHeight="1">
      <c r="B3" s="4" t="s">
        <v>2</v>
      </c>
    </row>
    <row r="4" spans="1:12" ht="21.75" customHeight="1">
      <c r="B4" s="4" t="s">
        <v>3</v>
      </c>
    </row>
    <row r="5" spans="1:12" ht="21.75" customHeight="1">
      <c r="A5" s="29"/>
      <c r="B5" s="29"/>
      <c r="C5" s="29"/>
      <c r="D5" s="29"/>
      <c r="E5" s="29"/>
      <c r="F5" s="29"/>
      <c r="G5" s="29"/>
      <c r="H5" s="29" t="s">
        <v>4</v>
      </c>
      <c r="I5" s="36"/>
      <c r="J5" s="29"/>
      <c r="K5" s="29"/>
      <c r="L5"/>
    </row>
    <row r="6" spans="1:12" ht="40.5" customHeight="1">
      <c r="A6" s="30" t="s">
        <v>5</v>
      </c>
      <c r="B6" s="30" t="s">
        <v>6</v>
      </c>
      <c r="C6" s="30" t="s">
        <v>7</v>
      </c>
      <c r="D6" s="30" t="s">
        <v>8</v>
      </c>
      <c r="E6" s="30" t="s">
        <v>9</v>
      </c>
      <c r="F6" s="31" t="s">
        <v>10</v>
      </c>
      <c r="G6" s="32" t="s">
        <v>11</v>
      </c>
      <c r="H6" s="31" t="s">
        <v>12</v>
      </c>
      <c r="I6" s="37" t="s">
        <v>13</v>
      </c>
      <c r="J6" s="31" t="s">
        <v>14</v>
      </c>
      <c r="K6" s="31" t="s">
        <v>15</v>
      </c>
    </row>
    <row r="7" spans="1:12" ht="21.75" customHeight="1">
      <c r="A7" s="33">
        <v>3</v>
      </c>
      <c r="B7" s="33">
        <v>0</v>
      </c>
      <c r="C7" s="33">
        <v>0</v>
      </c>
      <c r="D7" s="33">
        <v>0</v>
      </c>
      <c r="E7" s="34">
        <v>6000</v>
      </c>
      <c r="F7" s="34">
        <f>ROUNDUP(B7*C7*D7/E7,0)</f>
        <v>0</v>
      </c>
      <c r="G7" s="34">
        <f>ROUNDUP(IF(F7&gt;ROUNDUP(A7,1)*3,(F7+A7)/2,A7),1)</f>
        <v>3</v>
      </c>
      <c r="H7" s="34">
        <f>IF(IF(G7&lt;7,G7*18,IF(G7&lt;15,G7*16,G7*15))&gt;40,IF(G7&lt;7,G7*18,IF(G7&lt;15,G7*16,G7*15)),40)</f>
        <v>54</v>
      </c>
      <c r="I7" s="38">
        <v>0.45</v>
      </c>
      <c r="J7" s="34">
        <f>ROUNDUP(H7*I7,1)</f>
        <v>24.3</v>
      </c>
      <c r="K7" s="39">
        <f>ROUNDUP(J7+H7,2)</f>
        <v>78.3</v>
      </c>
    </row>
    <row r="8" spans="1:12" ht="21.75" customHeight="1">
      <c r="A8" s="35"/>
      <c r="B8" s="35"/>
      <c r="C8" s="35"/>
      <c r="D8" s="35"/>
      <c r="E8" s="35"/>
      <c r="F8" s="35"/>
      <c r="G8" s="35"/>
      <c r="H8" s="35"/>
      <c r="I8" s="40"/>
      <c r="J8" s="41" t="s">
        <v>16</v>
      </c>
      <c r="K8" s="41" t="s">
        <v>17</v>
      </c>
    </row>
    <row r="9" spans="1:12" ht="21.75" customHeight="1">
      <c r="A9" s="35"/>
      <c r="B9" s="35"/>
      <c r="C9" s="35"/>
      <c r="D9" s="35"/>
      <c r="E9" s="35"/>
      <c r="F9" s="35"/>
      <c r="G9" s="35"/>
      <c r="H9" s="35"/>
      <c r="I9" s="40"/>
      <c r="J9" s="41" t="s">
        <v>18</v>
      </c>
      <c r="K9" s="41" t="s">
        <v>19</v>
      </c>
    </row>
    <row r="10" spans="1:12" ht="21.75" customHeight="1">
      <c r="A10" s="35"/>
      <c r="B10" s="35"/>
      <c r="C10" s="35"/>
      <c r="D10" s="35"/>
      <c r="E10" s="35"/>
      <c r="F10" s="35"/>
      <c r="G10" s="35"/>
      <c r="H10" s="35"/>
      <c r="I10" s="40"/>
      <c r="J10" s="42" t="s">
        <v>20</v>
      </c>
      <c r="K10" s="42">
        <f>SUM(K7:K7)</f>
        <v>78.3</v>
      </c>
    </row>
    <row r="11" spans="1:12" ht="21.75" customHeight="1">
      <c r="A11" s="35"/>
      <c r="B11" s="35"/>
      <c r="C11" s="35"/>
      <c r="D11" s="35"/>
      <c r="E11" s="35"/>
      <c r="F11" s="35"/>
      <c r="G11" s="35"/>
      <c r="H11" s="35"/>
      <c r="I11" s="40"/>
      <c r="J11" s="41" t="s">
        <v>21</v>
      </c>
      <c r="K11" s="35"/>
    </row>
    <row r="13" spans="1:12" ht="21.75" customHeight="1">
      <c r="A13" s="29"/>
      <c r="B13" s="29"/>
      <c r="C13" s="29"/>
      <c r="D13" s="29"/>
      <c r="E13" s="29"/>
      <c r="F13" s="29"/>
      <c r="G13" s="29"/>
      <c r="H13" s="29" t="s">
        <v>22</v>
      </c>
      <c r="I13" s="36"/>
      <c r="J13" s="29"/>
      <c r="K13" s="29"/>
    </row>
    <row r="14" spans="1:12" ht="38.25" customHeight="1">
      <c r="A14" s="30" t="s">
        <v>5</v>
      </c>
      <c r="B14" s="30" t="s">
        <v>6</v>
      </c>
      <c r="C14" s="30" t="s">
        <v>7</v>
      </c>
      <c r="D14" s="30" t="s">
        <v>8</v>
      </c>
      <c r="E14" s="30" t="s">
        <v>9</v>
      </c>
      <c r="F14" s="31" t="s">
        <v>10</v>
      </c>
      <c r="G14" s="32" t="s">
        <v>11</v>
      </c>
      <c r="H14" s="31" t="s">
        <v>12</v>
      </c>
      <c r="I14" s="37" t="s">
        <v>13</v>
      </c>
      <c r="J14" s="31" t="s">
        <v>14</v>
      </c>
      <c r="K14" s="31" t="s">
        <v>15</v>
      </c>
    </row>
    <row r="15" spans="1:12" ht="21.75" customHeight="1">
      <c r="A15" s="33">
        <v>8.6</v>
      </c>
      <c r="B15" s="33">
        <v>10</v>
      </c>
      <c r="C15" s="33">
        <v>10</v>
      </c>
      <c r="D15" s="33">
        <v>10</v>
      </c>
      <c r="E15" s="34">
        <v>6000</v>
      </c>
      <c r="F15" s="34">
        <f>ROUNDUP(B15*C15*D15/E15,0)</f>
        <v>1</v>
      </c>
      <c r="G15" s="34">
        <f>ROUNDUP(IF(F15&gt;ROUNDUP(A15,1)*3,(F15+A15)/2,A15),1)</f>
        <v>8.6</v>
      </c>
      <c r="H15" s="34">
        <f>IF(IF(G15&lt;7,G15*20,IF(G15&lt;15,G15*18,G15*17))&gt;40,IF(G15&lt;7,G15*20,IF(G15&lt;15,G15*18,G15*17)),40)</f>
        <v>154.80000000000001</v>
      </c>
      <c r="I15" s="38">
        <v>0.55000000000000004</v>
      </c>
      <c r="J15" s="34">
        <f>ROUNDUP(H15*I15,1)</f>
        <v>85.2</v>
      </c>
      <c r="K15" s="39">
        <f>ROUNDUP(J15+H15,2)</f>
        <v>240</v>
      </c>
    </row>
    <row r="16" spans="1:12" ht="21.75" customHeight="1">
      <c r="A16" s="35"/>
      <c r="B16" s="35"/>
      <c r="C16" s="35"/>
      <c r="D16" s="35"/>
      <c r="E16" s="35"/>
      <c r="F16" s="35"/>
      <c r="G16" s="35"/>
      <c r="H16" s="35"/>
      <c r="I16" s="40"/>
      <c r="J16" s="41" t="s">
        <v>16</v>
      </c>
      <c r="K16" s="41" t="s">
        <v>17</v>
      </c>
    </row>
    <row r="17" spans="1:11" ht="21.75" customHeight="1">
      <c r="A17" s="35"/>
      <c r="B17" s="35"/>
      <c r="C17" s="35"/>
      <c r="D17" s="35"/>
      <c r="E17" s="35"/>
      <c r="F17" s="35"/>
      <c r="G17" s="35"/>
      <c r="H17" s="35"/>
      <c r="I17" s="40"/>
      <c r="J17" s="41" t="s">
        <v>18</v>
      </c>
      <c r="K17" s="41" t="s">
        <v>19</v>
      </c>
    </row>
    <row r="18" spans="1:11" ht="21.75" customHeight="1">
      <c r="A18" s="35"/>
      <c r="B18" s="35"/>
      <c r="C18" s="35"/>
      <c r="D18" s="35"/>
      <c r="E18" s="35"/>
      <c r="F18" s="35"/>
      <c r="G18" s="35"/>
      <c r="H18" s="35"/>
      <c r="I18" s="40"/>
      <c r="J18" s="42" t="s">
        <v>20</v>
      </c>
      <c r="K18" s="42">
        <f>SUM(K15:K15)</f>
        <v>240</v>
      </c>
    </row>
    <row r="19" spans="1:11" ht="21.75" customHeight="1">
      <c r="A19" s="35"/>
      <c r="B19" s="35"/>
      <c r="C19" s="35"/>
      <c r="D19" s="35"/>
      <c r="E19" s="35"/>
      <c r="F19" s="35"/>
      <c r="G19" s="35"/>
      <c r="H19" s="35"/>
      <c r="I19" s="40"/>
      <c r="J19" s="41" t="s">
        <v>21</v>
      </c>
      <c r="K19" s="35"/>
    </row>
  </sheetData>
  <phoneticPr fontId="17" type="noConversion"/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P37"/>
  <sheetViews>
    <sheetView tabSelected="1" topLeftCell="B1" workbookViewId="0">
      <selection activeCell="B8" sqref="B8"/>
    </sheetView>
  </sheetViews>
  <sheetFormatPr defaultColWidth="9" defaultRowHeight="21.75" customHeight="1"/>
  <cols>
    <col min="1" max="1" width="13.5" style="1" customWidth="1"/>
    <col min="2" max="2" width="9" style="2"/>
    <col min="3" max="3" width="7.5" style="2" customWidth="1"/>
    <col min="4" max="7" width="6" style="2" customWidth="1"/>
    <col min="8" max="8" width="9" style="2"/>
    <col min="9" max="9" width="13.375" style="2" customWidth="1"/>
    <col min="10" max="10" width="10.5" style="2" customWidth="1"/>
    <col min="11" max="11" width="16" style="2" customWidth="1"/>
    <col min="12" max="12" width="15.375" style="2" customWidth="1"/>
    <col min="13" max="13" width="17.625" style="2" customWidth="1"/>
    <col min="14" max="14" width="22.125" style="2" customWidth="1"/>
    <col min="15" max="15" width="23.875" style="2" customWidth="1"/>
    <col min="16" max="16" width="17.625" style="2" customWidth="1"/>
    <col min="17" max="16384" width="9" style="2"/>
  </cols>
  <sheetData>
    <row r="1" spans="1:15" ht="21.75" customHeight="1">
      <c r="C1" s="3" t="s">
        <v>0</v>
      </c>
    </row>
    <row r="2" spans="1:15" ht="21.75" customHeight="1">
      <c r="C2" s="4" t="s">
        <v>23</v>
      </c>
      <c r="O2"/>
    </row>
    <row r="3" spans="1:15" ht="21.75" customHeight="1">
      <c r="C3" s="4" t="s">
        <v>2</v>
      </c>
      <c r="M3" s="2" t="s">
        <v>24</v>
      </c>
      <c r="O3"/>
    </row>
    <row r="4" spans="1:15" ht="21.75" customHeight="1">
      <c r="C4" s="4" t="s">
        <v>25</v>
      </c>
      <c r="M4" s="2" t="s">
        <v>26</v>
      </c>
      <c r="O4"/>
    </row>
    <row r="5" spans="1:15" ht="21.75" customHeight="1">
      <c r="C5" s="4" t="s">
        <v>27</v>
      </c>
      <c r="O5"/>
    </row>
    <row r="6" spans="1:15" ht="21.75" customHeight="1">
      <c r="B6" s="5" t="s">
        <v>28</v>
      </c>
      <c r="C6" s="5"/>
      <c r="D6" s="5"/>
      <c r="E6" s="5"/>
      <c r="F6" s="5"/>
      <c r="G6" s="5"/>
      <c r="H6" s="5"/>
      <c r="I6" s="5"/>
      <c r="J6" s="5" t="s">
        <v>29</v>
      </c>
      <c r="K6" s="5"/>
      <c r="L6" s="5"/>
      <c r="M6" s="5"/>
      <c r="N6" s="5"/>
      <c r="O6"/>
    </row>
    <row r="7" spans="1:15" ht="33.75" customHeight="1">
      <c r="A7" s="6"/>
      <c r="B7" s="7" t="s">
        <v>30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31</v>
      </c>
      <c r="H7" s="7" t="s">
        <v>9</v>
      </c>
      <c r="I7" s="8" t="s">
        <v>32</v>
      </c>
      <c r="J7" s="7" t="s">
        <v>33</v>
      </c>
      <c r="K7" s="7" t="s">
        <v>34</v>
      </c>
      <c r="L7" s="8" t="s">
        <v>52</v>
      </c>
      <c r="M7" s="8" t="s">
        <v>35</v>
      </c>
      <c r="N7" s="8" t="s">
        <v>36</v>
      </c>
      <c r="O7"/>
    </row>
    <row r="8" spans="1:15" ht="21.75" customHeight="1">
      <c r="A8" s="9"/>
      <c r="B8" s="10" t="s">
        <v>48</v>
      </c>
      <c r="C8" s="11">
        <v>35</v>
      </c>
      <c r="D8" s="11">
        <v>70</v>
      </c>
      <c r="E8" s="11">
        <v>60</v>
      </c>
      <c r="F8" s="11">
        <v>90</v>
      </c>
      <c r="G8" s="11">
        <v>1</v>
      </c>
      <c r="H8" s="12">
        <v>27000</v>
      </c>
      <c r="I8" s="12">
        <f t="shared" ref="I8:I10" si="0">ROUNDUP(D8*E8*F8/H8,0)</f>
        <v>14</v>
      </c>
      <c r="J8" s="12">
        <f t="shared" ref="J8:J10" si="1">IF((I8-5)&lt;0,0,(I8-5))</f>
        <v>9</v>
      </c>
      <c r="K8" s="12">
        <f t="shared" ref="K8:K10" si="2">IF((25+(ROUNDUP(C8,1)-1)*9.5)&lt;61,61,(25+(ROUNDUP(C8,1)-1)*9.5))</f>
        <v>348</v>
      </c>
      <c r="L8" s="12"/>
      <c r="M8" s="12">
        <f t="shared" ref="M8:M10" si="3">IF((J8&gt;0)*(J8&lt;=7),J8*9,J8*16)</f>
        <v>144</v>
      </c>
      <c r="N8" s="19">
        <f>(M8+K8)*G8</f>
        <v>492</v>
      </c>
      <c r="O8"/>
    </row>
    <row r="9" spans="1:15" ht="21.75" customHeight="1">
      <c r="A9" s="9"/>
      <c r="B9" s="10" t="s">
        <v>49</v>
      </c>
      <c r="C9" s="11">
        <v>21</v>
      </c>
      <c r="D9" s="11">
        <v>0</v>
      </c>
      <c r="E9" s="11">
        <v>0</v>
      </c>
      <c r="F9" s="11">
        <v>0</v>
      </c>
      <c r="G9" s="11">
        <v>1</v>
      </c>
      <c r="H9" s="12">
        <v>27000</v>
      </c>
      <c r="I9" s="12">
        <f t="shared" si="0"/>
        <v>0</v>
      </c>
      <c r="J9" s="12">
        <f t="shared" si="1"/>
        <v>0</v>
      </c>
      <c r="K9" s="12">
        <f t="shared" si="2"/>
        <v>215</v>
      </c>
      <c r="L9" s="12"/>
      <c r="M9" s="12">
        <f t="shared" si="3"/>
        <v>0</v>
      </c>
      <c r="N9" s="19">
        <f>(M9+K9)*G9</f>
        <v>215</v>
      </c>
      <c r="O9"/>
    </row>
    <row r="10" spans="1:15" ht="21.75" customHeight="1">
      <c r="A10" s="9"/>
      <c r="B10" s="10" t="s">
        <v>49</v>
      </c>
      <c r="C10" s="11">
        <v>43</v>
      </c>
      <c r="D10" s="11">
        <v>150</v>
      </c>
      <c r="E10" s="11">
        <v>200</v>
      </c>
      <c r="F10" s="11">
        <v>20</v>
      </c>
      <c r="G10" s="11">
        <v>1</v>
      </c>
      <c r="H10" s="12">
        <v>27000</v>
      </c>
      <c r="I10" s="12">
        <f t="shared" si="0"/>
        <v>23</v>
      </c>
      <c r="J10" s="12">
        <f t="shared" si="1"/>
        <v>18</v>
      </c>
      <c r="K10" s="12">
        <f t="shared" si="2"/>
        <v>424</v>
      </c>
      <c r="L10" s="12"/>
      <c r="M10" s="12">
        <f t="shared" si="3"/>
        <v>288</v>
      </c>
      <c r="N10" s="19">
        <f>(M10+K10)*G10</f>
        <v>712</v>
      </c>
      <c r="O10"/>
    </row>
    <row r="11" spans="1:15" ht="21.75" customHeight="1">
      <c r="A11" s="9"/>
      <c r="B11" s="10"/>
      <c r="C11" s="11"/>
      <c r="D11" s="11"/>
      <c r="E11" s="11"/>
      <c r="F11" s="11"/>
      <c r="G11" s="11"/>
      <c r="H11" s="12"/>
      <c r="I11" s="12"/>
      <c r="J11" s="12"/>
      <c r="K11" s="12"/>
      <c r="L11" s="12"/>
      <c r="M11" s="12"/>
      <c r="N11" s="19"/>
      <c r="O11"/>
    </row>
    <row r="12" spans="1:15" ht="21.75" customHeight="1">
      <c r="A12" s="9"/>
      <c r="B12" s="10"/>
      <c r="C12" s="11"/>
      <c r="D12" s="11"/>
      <c r="E12" s="11"/>
      <c r="F12" s="11"/>
      <c r="G12" s="11"/>
      <c r="H12" s="12"/>
      <c r="I12" s="12"/>
      <c r="J12" s="12"/>
      <c r="K12" s="12"/>
      <c r="L12" s="12"/>
      <c r="M12" s="12"/>
      <c r="N12" s="19"/>
      <c r="O12"/>
    </row>
    <row r="13" spans="1:15" ht="21.7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0" t="s">
        <v>16</v>
      </c>
      <c r="N13" s="20"/>
      <c r="O13"/>
    </row>
    <row r="14" spans="1:15" ht="21.75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0" t="s">
        <v>18</v>
      </c>
      <c r="N14" s="20" t="s">
        <v>19</v>
      </c>
      <c r="O14"/>
    </row>
    <row r="15" spans="1:15" ht="21.75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1" t="s">
        <v>20</v>
      </c>
      <c r="N15" s="21">
        <f>SUM(N8:N12)</f>
        <v>1419</v>
      </c>
      <c r="O15"/>
    </row>
    <row r="16" spans="1:15" ht="21.7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0" t="s">
        <v>21</v>
      </c>
      <c r="N16" s="10"/>
      <c r="O16"/>
    </row>
    <row r="17" spans="1:16" ht="21.75" customHeight="1"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22"/>
      <c r="N17" s="13"/>
      <c r="O17"/>
    </row>
    <row r="18" spans="1:16" ht="21.75" customHeight="1">
      <c r="B18" s="5" t="s">
        <v>28</v>
      </c>
      <c r="C18" s="5"/>
      <c r="D18" s="5"/>
      <c r="E18" s="5"/>
      <c r="F18" s="5"/>
      <c r="G18" s="5"/>
      <c r="H18" s="5"/>
      <c r="I18" s="5"/>
      <c r="J18" s="5" t="s">
        <v>51</v>
      </c>
      <c r="K18" s="5"/>
      <c r="L18" s="5"/>
      <c r="M18" s="5"/>
      <c r="N18" s="5"/>
      <c r="O18"/>
    </row>
    <row r="19" spans="1:16" ht="36.75" customHeight="1">
      <c r="B19" s="7" t="s">
        <v>30</v>
      </c>
      <c r="C19" s="7" t="s">
        <v>5</v>
      </c>
      <c r="D19" s="7" t="s">
        <v>6</v>
      </c>
      <c r="E19" s="7" t="s">
        <v>7</v>
      </c>
      <c r="F19" s="7" t="s">
        <v>8</v>
      </c>
      <c r="G19" s="8" t="s">
        <v>31</v>
      </c>
      <c r="H19" s="7" t="s">
        <v>9</v>
      </c>
      <c r="I19" s="8" t="s">
        <v>32</v>
      </c>
      <c r="J19" s="7" t="s">
        <v>33</v>
      </c>
      <c r="K19" s="7" t="s">
        <v>34</v>
      </c>
      <c r="L19" s="8" t="s">
        <v>52</v>
      </c>
      <c r="M19" s="8" t="s">
        <v>35</v>
      </c>
      <c r="N19" s="8" t="s">
        <v>36</v>
      </c>
      <c r="O19"/>
    </row>
    <row r="20" spans="1:16" ht="23.25" customHeight="1">
      <c r="B20" s="10">
        <v>1</v>
      </c>
      <c r="C20" s="11">
        <v>5</v>
      </c>
      <c r="D20" s="11">
        <v>67</v>
      </c>
      <c r="E20" s="11">
        <v>10</v>
      </c>
      <c r="F20" s="11">
        <v>53</v>
      </c>
      <c r="G20" s="15">
        <v>1</v>
      </c>
      <c r="H20" s="12">
        <v>27000</v>
      </c>
      <c r="I20" s="12">
        <f>ROUNDUP(D20*E20*F20/H20,0)</f>
        <v>2</v>
      </c>
      <c r="J20" s="12">
        <f>IF((I20-5)&lt;0,0,(I20-5))</f>
        <v>0</v>
      </c>
      <c r="K20" s="12">
        <f>IF(C20&lt;=12,102,C20*8.5)</f>
        <v>102</v>
      </c>
      <c r="L20" s="12"/>
      <c r="M20" s="12">
        <f>IF((J20&gt;0)*(J20&lt;=7),J20*9,J20*16)</f>
        <v>0</v>
      </c>
      <c r="N20" s="19">
        <f>(K20+M20)*G20</f>
        <v>102</v>
      </c>
      <c r="O20"/>
    </row>
    <row r="21" spans="1:16" ht="21.75" customHeight="1">
      <c r="B21" s="10">
        <v>2</v>
      </c>
      <c r="C21" s="11">
        <v>40</v>
      </c>
      <c r="D21" s="11">
        <v>120</v>
      </c>
      <c r="E21" s="11">
        <v>70</v>
      </c>
      <c r="F21" s="11">
        <v>60</v>
      </c>
      <c r="G21" s="15">
        <v>1</v>
      </c>
      <c r="H21" s="12">
        <v>27000</v>
      </c>
      <c r="I21" s="12">
        <f t="shared" ref="I21:I22" si="4">ROUNDUP(D21*E21*F21/H21,0)</f>
        <v>19</v>
      </c>
      <c r="J21" s="12">
        <f t="shared" ref="J21:J22" si="5">IF((I21-5)&lt;0,0,(I21-5))</f>
        <v>14</v>
      </c>
      <c r="K21" s="12">
        <f t="shared" ref="K21:K22" si="6">IF(C21&lt;=12,102,C21*8.5)</f>
        <v>340</v>
      </c>
      <c r="L21" s="12"/>
      <c r="M21" s="12">
        <f t="shared" ref="M21:M22" si="7">IF((J21&gt;0)*(J21&lt;=7),J21*9,J21*16)</f>
        <v>224</v>
      </c>
      <c r="N21" s="19">
        <f t="shared" ref="N21:N22" si="8">(K21+M21)*G21</f>
        <v>564</v>
      </c>
      <c r="O21"/>
    </row>
    <row r="22" spans="1:16" ht="21.75" customHeight="1">
      <c r="B22" s="10">
        <v>3</v>
      </c>
      <c r="C22" s="11">
        <v>40</v>
      </c>
      <c r="D22" s="11">
        <v>120</v>
      </c>
      <c r="E22" s="11">
        <v>70</v>
      </c>
      <c r="F22" s="11">
        <v>60</v>
      </c>
      <c r="G22" s="15">
        <v>1</v>
      </c>
      <c r="H22" s="12">
        <v>27000</v>
      </c>
      <c r="I22" s="12">
        <f t="shared" si="4"/>
        <v>19</v>
      </c>
      <c r="J22" s="12">
        <f t="shared" si="5"/>
        <v>14</v>
      </c>
      <c r="K22" s="12">
        <f t="shared" si="6"/>
        <v>340</v>
      </c>
      <c r="L22" s="12"/>
      <c r="M22" s="12">
        <f t="shared" si="7"/>
        <v>224</v>
      </c>
      <c r="N22" s="19">
        <f t="shared" si="8"/>
        <v>564</v>
      </c>
      <c r="O22"/>
    </row>
    <row r="23" spans="1:16" ht="21.75" customHeight="1"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0" t="s">
        <v>16</v>
      </c>
      <c r="N23" s="20"/>
      <c r="O23"/>
    </row>
    <row r="24" spans="1:16" ht="21.75" customHeight="1"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0" t="s">
        <v>18</v>
      </c>
      <c r="N24" s="20" t="s">
        <v>19</v>
      </c>
      <c r="O24"/>
    </row>
    <row r="25" spans="1:16" ht="21.75" customHeight="1"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1" t="s">
        <v>20</v>
      </c>
      <c r="N25" s="21">
        <f>SUM(N20:N22)</f>
        <v>1230</v>
      </c>
      <c r="O25"/>
    </row>
    <row r="26" spans="1:16" ht="21.75" customHeight="1"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0" t="s">
        <v>21</v>
      </c>
      <c r="N26" s="10"/>
      <c r="O26"/>
    </row>
    <row r="27" spans="1:16" ht="21.75" customHeight="1">
      <c r="C27" s="14"/>
      <c r="D27" s="13"/>
      <c r="E27" s="13"/>
      <c r="F27" s="13"/>
      <c r="G27" s="13"/>
      <c r="H27" s="13"/>
      <c r="I27" s="13"/>
      <c r="J27" s="13"/>
      <c r="K27" s="13"/>
      <c r="N27" s="22"/>
    </row>
    <row r="28" spans="1:16" ht="21.75" customHeight="1">
      <c r="B28" s="16" t="s">
        <v>37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3"/>
    </row>
    <row r="29" spans="1:16" ht="40.15" customHeight="1">
      <c r="A29" s="6"/>
      <c r="B29" s="7" t="s">
        <v>30</v>
      </c>
      <c r="C29" s="7" t="s">
        <v>5</v>
      </c>
      <c r="D29" s="7" t="s">
        <v>6</v>
      </c>
      <c r="E29" s="7" t="s">
        <v>7</v>
      </c>
      <c r="F29" s="7" t="s">
        <v>8</v>
      </c>
      <c r="G29" s="8" t="s">
        <v>31</v>
      </c>
      <c r="H29" s="7" t="s">
        <v>9</v>
      </c>
      <c r="I29" s="8" t="s">
        <v>32</v>
      </c>
      <c r="J29" s="8" t="s">
        <v>38</v>
      </c>
      <c r="K29" s="8" t="s">
        <v>39</v>
      </c>
      <c r="L29" s="7" t="s">
        <v>40</v>
      </c>
      <c r="M29" s="8" t="s">
        <v>34</v>
      </c>
      <c r="N29" s="8" t="s">
        <v>41</v>
      </c>
      <c r="O29" s="8" t="s">
        <v>42</v>
      </c>
      <c r="P29" s="24" t="s">
        <v>43</v>
      </c>
    </row>
    <row r="30" spans="1:16" ht="21.75" customHeight="1">
      <c r="A30" s="9"/>
      <c r="B30" s="10" t="s">
        <v>48</v>
      </c>
      <c r="C30" s="11">
        <v>35</v>
      </c>
      <c r="D30" s="11">
        <v>70</v>
      </c>
      <c r="E30" s="11">
        <v>60</v>
      </c>
      <c r="F30" s="11">
        <v>90</v>
      </c>
      <c r="G30" s="11">
        <v>1</v>
      </c>
      <c r="H30" s="12">
        <v>28316</v>
      </c>
      <c r="I30" s="12">
        <f t="shared" ref="I30:I32" si="9">ROUNDUP(D30*E30*F30/H30,0)</f>
        <v>14</v>
      </c>
      <c r="J30" s="11">
        <v>24</v>
      </c>
      <c r="K30" s="11">
        <v>4.5</v>
      </c>
      <c r="L30" s="12">
        <f t="shared" ref="L30:L32" si="10">ROUNDUP(I30*J30,1)</f>
        <v>336</v>
      </c>
      <c r="M30" s="12">
        <f t="shared" ref="M30:M32" si="11">ROUNDUP(K30*C30,1)</f>
        <v>157.5</v>
      </c>
      <c r="N30" s="12">
        <f t="shared" ref="N30:N32" si="12">MAX(L30:M30)</f>
        <v>336</v>
      </c>
      <c r="O30" s="19">
        <f t="shared" ref="O30:O32" si="13">N30*G30</f>
        <v>336</v>
      </c>
      <c r="P30" s="2" t="s">
        <v>50</v>
      </c>
    </row>
    <row r="31" spans="1:16" ht="21.75" customHeight="1">
      <c r="A31" s="9"/>
      <c r="B31" s="10"/>
      <c r="C31" s="11"/>
      <c r="D31" s="11"/>
      <c r="E31" s="11"/>
      <c r="F31" s="11"/>
      <c r="G31" s="11"/>
      <c r="H31" s="12"/>
      <c r="I31" s="12"/>
      <c r="J31" s="11"/>
      <c r="K31" s="11"/>
      <c r="L31" s="12"/>
      <c r="M31" s="12"/>
      <c r="N31" s="12"/>
      <c r="O31" s="19"/>
    </row>
    <row r="32" spans="1:16" ht="21.75" customHeight="1">
      <c r="A32" s="9"/>
      <c r="B32" s="10"/>
      <c r="C32" s="11"/>
      <c r="D32" s="11"/>
      <c r="E32" s="11"/>
      <c r="F32" s="11"/>
      <c r="G32" s="11"/>
      <c r="H32" s="12"/>
      <c r="I32" s="12"/>
      <c r="J32" s="11"/>
      <c r="K32" s="11"/>
      <c r="L32" s="12"/>
      <c r="M32" s="12"/>
      <c r="N32" s="12"/>
      <c r="O32" s="19"/>
    </row>
    <row r="33" spans="1:15" ht="21.75" customHeight="1">
      <c r="A33" s="9"/>
      <c r="B33" s="10"/>
      <c r="C33" s="11"/>
      <c r="D33" s="11"/>
      <c r="E33" s="11"/>
      <c r="F33" s="11"/>
      <c r="G33" s="11"/>
      <c r="H33" s="12"/>
      <c r="I33" s="12"/>
      <c r="J33" s="11"/>
      <c r="K33" s="11"/>
      <c r="L33" s="12"/>
      <c r="M33" s="12"/>
      <c r="N33" s="12"/>
      <c r="O33" s="19"/>
    </row>
    <row r="34" spans="1:15" ht="21.75" customHeight="1">
      <c r="B34" s="10"/>
      <c r="C34" s="17" t="s">
        <v>44</v>
      </c>
      <c r="D34" s="10"/>
      <c r="E34" s="10"/>
      <c r="F34" s="10"/>
      <c r="G34" s="10"/>
      <c r="H34" s="10"/>
      <c r="I34" s="10"/>
      <c r="J34" s="10"/>
      <c r="K34" s="10"/>
      <c r="L34" s="10"/>
      <c r="M34" s="25" t="s">
        <v>45</v>
      </c>
      <c r="N34" s="21" t="s">
        <v>18</v>
      </c>
      <c r="O34" s="26">
        <v>0</v>
      </c>
    </row>
    <row r="35" spans="1:15" ht="21.7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 t="s">
        <v>16</v>
      </c>
      <c r="N35" s="20" t="s">
        <v>16</v>
      </c>
      <c r="O35" s="27" t="s">
        <v>46</v>
      </c>
    </row>
    <row r="36" spans="1:15" ht="21.75" customHeight="1">
      <c r="B36" s="10"/>
      <c r="C36" s="18"/>
      <c r="D36" s="18"/>
      <c r="E36" s="18"/>
      <c r="F36" s="18"/>
      <c r="G36" s="18"/>
      <c r="H36" s="18"/>
      <c r="I36" s="18"/>
      <c r="J36" s="18"/>
      <c r="K36" s="18"/>
      <c r="L36" s="10"/>
      <c r="M36" s="10"/>
      <c r="N36" s="21" t="s">
        <v>20</v>
      </c>
      <c r="O36" s="21">
        <v>400</v>
      </c>
    </row>
    <row r="37" spans="1:15" ht="21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7" t="s">
        <v>21</v>
      </c>
      <c r="O37" s="27" t="s">
        <v>47</v>
      </c>
    </row>
  </sheetData>
  <phoneticPr fontId="17" type="noConversion"/>
  <pageMargins left="0.7" right="0.7" top="0.75" bottom="0.75" header="0.3" footer="0.3"/>
  <pageSetup paperSize="9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空運報價試算</vt:lpstr>
      <vt:lpstr>海運報價試算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ldj</cp:lastModifiedBy>
  <dcterms:created xsi:type="dcterms:W3CDTF">2006-09-16T00:00:00Z</dcterms:created>
  <dcterms:modified xsi:type="dcterms:W3CDTF">2021-04-01T14:11:38Z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